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üri Kuusik\Documents\Male\Viimsi MS Apones\"/>
    </mc:Choice>
  </mc:AlternateContent>
  <bookViews>
    <workbookView xWindow="0" yWindow="0" windowWidth="23040" windowHeight="9852"/>
  </bookViews>
  <sheets>
    <sheet name="koondtabel" sheetId="2" r:id="rId1"/>
    <sheet name="I" sheetId="1" r:id="rId2"/>
    <sheet name="II" sheetId="3" r:id="rId3"/>
    <sheet name="III" sheetId="5" r:id="rId4"/>
    <sheet name="IV" sheetId="7" r:id="rId5"/>
  </sheets>
  <calcPr calcId="152511"/>
</workbook>
</file>

<file path=xl/calcChain.xml><?xml version="1.0" encoding="utf-8"?>
<calcChain xmlns="http://schemas.openxmlformats.org/spreadsheetml/2006/main">
  <c r="F3" i="2" l="1"/>
  <c r="E24" i="2"/>
  <c r="E20" i="2"/>
  <c r="E15" i="2"/>
  <c r="E14" i="2"/>
  <c r="E12" i="2"/>
  <c r="E7" i="2"/>
  <c r="E5" i="2"/>
  <c r="E8" i="2"/>
  <c r="E4" i="2"/>
  <c r="E2" i="2"/>
  <c r="Q6" i="7"/>
  <c r="B16" i="7"/>
  <c r="Q15" i="7"/>
  <c r="Q14" i="7"/>
  <c r="Q13" i="7"/>
  <c r="Q12" i="7"/>
  <c r="Q11" i="7"/>
  <c r="Q10" i="7"/>
  <c r="Q9" i="7"/>
  <c r="Q8" i="7"/>
  <c r="Q7" i="7"/>
  <c r="I10" i="5"/>
  <c r="B21" i="5"/>
  <c r="I12" i="5"/>
  <c r="I7" i="5"/>
  <c r="D24" i="2" l="1"/>
  <c r="F24" i="2" s="1"/>
  <c r="D15" i="2"/>
  <c r="F15" i="2" s="1"/>
  <c r="D20" i="2"/>
  <c r="D14" i="2"/>
  <c r="D13" i="2"/>
  <c r="D5" i="2"/>
  <c r="D7" i="2"/>
  <c r="D4" i="2"/>
  <c r="D9" i="2"/>
  <c r="D12" i="2"/>
  <c r="D8" i="2"/>
  <c r="D10" i="2"/>
  <c r="D11" i="2"/>
  <c r="D3" i="2"/>
  <c r="D2" i="2"/>
  <c r="I20" i="5"/>
  <c r="I19" i="5"/>
  <c r="I18" i="5"/>
  <c r="I9" i="5"/>
  <c r="I8" i="5"/>
  <c r="I6" i="5"/>
  <c r="I16" i="5"/>
  <c r="I15" i="5"/>
  <c r="I14" i="5"/>
  <c r="I13" i="5"/>
  <c r="B21" i="3"/>
  <c r="I17" i="5" l="1"/>
  <c r="I11" i="5"/>
  <c r="I8" i="3"/>
  <c r="C26" i="2"/>
  <c r="F26" i="2" s="1"/>
  <c r="C25" i="2"/>
  <c r="F25" i="2" s="1"/>
  <c r="C19" i="2"/>
  <c r="F19" i="2" s="1"/>
  <c r="C18" i="2"/>
  <c r="F18" i="2" s="1"/>
  <c r="C13" i="2"/>
  <c r="F13" i="2" s="1"/>
  <c r="C5" i="2"/>
  <c r="F5" i="2" s="1"/>
  <c r="C20" i="2"/>
  <c r="C14" i="2"/>
  <c r="C8" i="2"/>
  <c r="C11" i="2"/>
  <c r="C12" i="2"/>
  <c r="C10" i="2"/>
  <c r="C3" i="2"/>
  <c r="C6" i="2"/>
  <c r="C2" i="2"/>
  <c r="I20" i="3"/>
  <c r="I19" i="3"/>
  <c r="I18" i="3"/>
  <c r="I16" i="3"/>
  <c r="I15" i="3"/>
  <c r="I14" i="3"/>
  <c r="I13" i="3"/>
  <c r="I10" i="3"/>
  <c r="I9" i="3"/>
  <c r="I17" i="3"/>
  <c r="I12" i="3"/>
  <c r="I11" i="3"/>
  <c r="I7" i="3"/>
  <c r="I6" i="3"/>
  <c r="B20" i="2"/>
  <c r="F20" i="2" s="1"/>
  <c r="B14" i="2"/>
  <c r="F14" i="2" s="1"/>
  <c r="B23" i="2"/>
  <c r="F23" i="2" s="1"/>
  <c r="B22" i="2"/>
  <c r="F22" i="2" s="1"/>
  <c r="B21" i="2"/>
  <c r="F21" i="2" s="1"/>
  <c r="B8" i="2"/>
  <c r="F8" i="2" s="1"/>
  <c r="B17" i="2"/>
  <c r="F17" i="2" s="1"/>
  <c r="B11" i="2"/>
  <c r="F11" i="2" s="1"/>
  <c r="B12" i="2"/>
  <c r="F12" i="2" s="1"/>
  <c r="B16" i="2"/>
  <c r="F16" i="2" s="1"/>
  <c r="B10" i="2"/>
  <c r="F10" i="2" s="1"/>
  <c r="B7" i="2"/>
  <c r="F7" i="2" s="1"/>
  <c r="B4" i="2"/>
  <c r="F4" i="2" s="1"/>
  <c r="B9" i="2"/>
  <c r="F9" i="2" s="1"/>
  <c r="B3" i="2"/>
  <c r="B6" i="2"/>
  <c r="F6" i="2" s="1"/>
  <c r="B2" i="2"/>
  <c r="F2" i="2" s="1"/>
  <c r="I14" i="1"/>
  <c r="I7" i="1"/>
  <c r="I19" i="1"/>
  <c r="I18" i="1"/>
  <c r="I16" i="1"/>
  <c r="I15" i="1"/>
  <c r="I13" i="1"/>
  <c r="I12" i="1"/>
  <c r="I22" i="1"/>
  <c r="I21" i="1"/>
  <c r="I20" i="1"/>
  <c r="I17" i="1"/>
  <c r="I11" i="1"/>
  <c r="I10" i="1"/>
  <c r="I9" i="1"/>
  <c r="I8" i="1"/>
  <c r="I6" i="1"/>
  <c r="B23" i="1"/>
</calcChain>
</file>

<file path=xl/sharedStrings.xml><?xml version="1.0" encoding="utf-8"?>
<sst xmlns="http://schemas.openxmlformats.org/spreadsheetml/2006/main" count="264" uniqueCount="79">
  <si>
    <t>From the Tournament-Database of Chess-Results http://chess-results.com</t>
  </si>
  <si>
    <t>Viimsi MS „Apones“ lahtine võistlussari välkmales 2019-2020 I etapp</t>
  </si>
  <si>
    <t>Last update 24.09.2019 21:02:41</t>
  </si>
  <si>
    <t>Final Ranking after 17 Rounds</t>
  </si>
  <si>
    <t>Rk.</t>
  </si>
  <si>
    <t>SNo</t>
  </si>
  <si>
    <t>Name</t>
  </si>
  <si>
    <t>FED</t>
  </si>
  <si>
    <t>Rtg</t>
  </si>
  <si>
    <t>Club/City</t>
  </si>
  <si>
    <t>TB1</t>
  </si>
  <si>
    <t xml:space="preserve">Dubrovin Robert </t>
  </si>
  <si>
    <t>EST</t>
  </si>
  <si>
    <t>Kadrioru MK</t>
  </si>
  <si>
    <t>FM</t>
  </si>
  <si>
    <t xml:space="preserve">Chukavin Kirill </t>
  </si>
  <si>
    <t>Tallinna MK</t>
  </si>
  <si>
    <t xml:space="preserve">Medar Marti </t>
  </si>
  <si>
    <t>T. Truusi MKK</t>
  </si>
  <si>
    <t xml:space="preserve">Soot Margus </t>
  </si>
  <si>
    <t>Viimsi MS Apones</t>
  </si>
  <si>
    <t xml:space="preserve">Abozenko Georg </t>
  </si>
  <si>
    <t xml:space="preserve">Rychagov Nikita </t>
  </si>
  <si>
    <t>Malekool 64</t>
  </si>
  <si>
    <t xml:space="preserve">Blokhin Sofia </t>
  </si>
  <si>
    <t xml:space="preserve">Krivenko Dion </t>
  </si>
  <si>
    <t xml:space="preserve">Nassar Askold </t>
  </si>
  <si>
    <t xml:space="preserve">Shnurov Daniil </t>
  </si>
  <si>
    <t>Vabaettur</t>
  </si>
  <si>
    <t xml:space="preserve">Turu Indrek </t>
  </si>
  <si>
    <t xml:space="preserve">Kuusik Juri </t>
  </si>
  <si>
    <t xml:space="preserve">Laigna Marko </t>
  </si>
  <si>
    <t xml:space="preserve">Uukkivi Raigo </t>
  </si>
  <si>
    <t xml:space="preserve">Paabo Priit </t>
  </si>
  <si>
    <t>- - -</t>
  </si>
  <si>
    <t xml:space="preserve">Uurits Karel </t>
  </si>
  <si>
    <t>Saue MK</t>
  </si>
  <si>
    <t xml:space="preserve">Virro Toomas </t>
  </si>
  <si>
    <t>Annotation</t>
  </si>
  <si>
    <t>Tie Break1: points (game-points)</t>
  </si>
  <si>
    <t>You find all details to this tournament under  http://chess-results.com/tnr474021.aspx?lan=1</t>
  </si>
  <si>
    <t>Chess-Tournament-Results-Server: Chess-Results</t>
  </si>
  <si>
    <t>Nimi</t>
  </si>
  <si>
    <t>I etapi punktid</t>
  </si>
  <si>
    <t>Kokku punkte</t>
  </si>
  <si>
    <t>You find all details to this tournament under  http://chess-results.com/tnr480104.aspx?lan=1</t>
  </si>
  <si>
    <t xml:space="preserve">Latõshev Aleksandr </t>
  </si>
  <si>
    <t>SK Reval-Sport</t>
  </si>
  <si>
    <t xml:space="preserve">Rebane Taniel </t>
  </si>
  <si>
    <t xml:space="preserve">Tedrema Ardi </t>
  </si>
  <si>
    <t xml:space="preserve">Maido Erki </t>
  </si>
  <si>
    <t>MK Areng</t>
  </si>
  <si>
    <t xml:space="preserve">Savinov Matvei </t>
  </si>
  <si>
    <t>Rapla MK</t>
  </si>
  <si>
    <t xml:space="preserve">Puusepp Kaimar </t>
  </si>
  <si>
    <t>CM</t>
  </si>
  <si>
    <t>MK</t>
  </si>
  <si>
    <t>Final Ranking after 15 Rounds</t>
  </si>
  <si>
    <t>Last update 15.10.2019 20:29:22</t>
  </si>
  <si>
    <t xml:space="preserve">Viimsi MS „Apones“ lahtine võistlussari välkmales 2019-2020 (II etapp) </t>
  </si>
  <si>
    <t>II etapi punktid</t>
  </si>
  <si>
    <t>Points</t>
  </si>
  <si>
    <t># of players</t>
  </si>
  <si>
    <t xml:space="preserve">Viimsi MS „Apones“ lahtine võistlussari välkmales 2019-2020 (III etapp)   </t>
  </si>
  <si>
    <t>Last update 19.11.2019 20:20:21</t>
  </si>
  <si>
    <t>Mk Kuningas</t>
  </si>
  <si>
    <t xml:space="preserve">Kraini Juri </t>
  </si>
  <si>
    <t xml:space="preserve">Samberk Vahur </t>
  </si>
  <si>
    <t>Harjumaa</t>
  </si>
  <si>
    <t>You find all details to this tournament under  http://chess-results.com/tnr490747.aspx?lan=1</t>
  </si>
  <si>
    <t>III etapi punktid</t>
  </si>
  <si>
    <t>IV etapi punktid</t>
  </si>
  <si>
    <t xml:space="preserve">Viimsi MS Apones lahtine võistlussari välkmales 2019-2020 (IV etapp)  </t>
  </si>
  <si>
    <t>Last update 17.12.2019 19:38:56</t>
  </si>
  <si>
    <t>Final Ranking crosstable after 9 Rounds</t>
  </si>
  <si>
    <t xml:space="preserve">Pts. </t>
  </si>
  <si>
    <t>*</t>
  </si>
  <si>
    <t>½</t>
  </si>
  <si>
    <t>You find all details to this tournament under  http://chess-results.com/tnr499712.aspx?lan=1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</si>
</sst>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8A2BE2"/>
      <name val="Calibri"/>
      <family val="2"/>
      <scheme val="minor"/>
    </font>
    <font>
      <b/>
      <sz val="7"/>
      <color rgb="FF8A2BE2"/>
      <name val="Calibri"/>
      <family val="2"/>
      <scheme val="minor"/>
    </font>
    <font>
      <sz val="10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7" fillId="0" borderId="3" xfId="0" applyFont="1" applyBorder="1"/>
    <xf numFmtId="0" fontId="0" fillId="0" borderId="2" xfId="0" applyBorder="1"/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4" fillId="0" borderId="2" xfId="0" applyFont="1" applyBorder="1"/>
    <xf numFmtId="0" fontId="4" fillId="0" borderId="8" xfId="0" applyFont="1" applyFill="1" applyBorder="1"/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7" fillId="0" borderId="3" xfId="0" applyFont="1" applyFill="1" applyBorder="1"/>
    <xf numFmtId="0" fontId="0" fillId="0" borderId="2" xfId="0" applyFill="1" applyBorder="1"/>
    <xf numFmtId="0" fontId="0" fillId="0" borderId="6" xfId="0" applyFill="1" applyBorder="1"/>
    <xf numFmtId="0" fontId="7" fillId="3" borderId="4" xfId="0" applyFont="1" applyFill="1" applyBorder="1"/>
    <xf numFmtId="0" fontId="0" fillId="3" borderId="5" xfId="0" applyFill="1" applyBorder="1"/>
    <xf numFmtId="0" fontId="0" fillId="3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7" fillId="0" borderId="11" xfId="0" applyFont="1" applyBorder="1"/>
    <xf numFmtId="0" fontId="4" fillId="0" borderId="12" xfId="0" applyFont="1" applyBorder="1"/>
    <xf numFmtId="0" fontId="4" fillId="0" borderId="13" xfId="0" applyFont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474021.aspx?lan=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480104.aspx?lan=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490747.aspx?lan=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-results.com/" TargetMode="External"/><Relationship Id="rId2" Type="http://schemas.openxmlformats.org/officeDocument/2006/relationships/hyperlink" Target="http://chess-results.com/" TargetMode="External"/><Relationship Id="rId1" Type="http://schemas.openxmlformats.org/officeDocument/2006/relationships/hyperlink" Target="http://chess-results.com/tnr499712.aspx?la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120" zoomScaleNormal="120" workbookViewId="0">
      <selection activeCell="F1" sqref="F1"/>
    </sheetView>
  </sheetViews>
  <sheetFormatPr defaultRowHeight="14.4" x14ac:dyDescent="0.3"/>
  <cols>
    <col min="1" max="1" width="16.5546875" bestFit="1" customWidth="1"/>
    <col min="2" max="2" width="13.44140625" bestFit="1" customWidth="1"/>
    <col min="3" max="3" width="14" bestFit="1" customWidth="1"/>
    <col min="4" max="4" width="14.5546875" bestFit="1" customWidth="1"/>
    <col min="5" max="5" width="14.5546875" customWidth="1"/>
    <col min="6" max="6" width="12.77734375" bestFit="1" customWidth="1"/>
  </cols>
  <sheetData>
    <row r="1" spans="1:6" x14ac:dyDescent="0.3">
      <c r="A1" s="29" t="s">
        <v>42</v>
      </c>
      <c r="B1" s="21" t="s">
        <v>43</v>
      </c>
      <c r="C1" s="1" t="s">
        <v>60</v>
      </c>
      <c r="D1" s="1" t="s">
        <v>70</v>
      </c>
      <c r="E1" s="1" t="s">
        <v>71</v>
      </c>
      <c r="F1" s="24" t="s">
        <v>44</v>
      </c>
    </row>
    <row r="2" spans="1:6" x14ac:dyDescent="0.3">
      <c r="A2" s="30" t="s">
        <v>11</v>
      </c>
      <c r="B2" s="22">
        <f>VLOOKUP(A2,I!$A$6:$I$22,9,FALSE)</f>
        <v>17</v>
      </c>
      <c r="C2" s="22">
        <f>VLOOKUP(A2,II!$A$6:$I$20,9,FALSE)</f>
        <v>14</v>
      </c>
      <c r="D2" s="27">
        <f>VLOOKUP(A2,III!$A$6:$I$20,9,FALSE)</f>
        <v>14.5</v>
      </c>
      <c r="E2" s="27">
        <f>VLOOKUP(A2,IV!$C$5:$Q$15,15,FALSE)</f>
        <v>10</v>
      </c>
      <c r="F2" s="25">
        <f>B2+C2+D2+E2</f>
        <v>55.5</v>
      </c>
    </row>
    <row r="3" spans="1:6" x14ac:dyDescent="0.3">
      <c r="A3" s="30" t="s">
        <v>17</v>
      </c>
      <c r="B3" s="22">
        <f>VLOOKUP(A3,I!$A$6:$I$22,9,FALSE)</f>
        <v>15</v>
      </c>
      <c r="C3" s="22">
        <f>VLOOKUP(A3,II!$A$6:$I$20,9,FALSE)</f>
        <v>10</v>
      </c>
      <c r="D3" s="27">
        <f>VLOOKUP(A3,III!$A$6:$I$20,9,FALSE)</f>
        <v>12.5</v>
      </c>
      <c r="E3" s="27">
        <v>0</v>
      </c>
      <c r="F3" s="25">
        <f>B3+C3+D3+E3</f>
        <v>37.5</v>
      </c>
    </row>
    <row r="4" spans="1:6" x14ac:dyDescent="0.3">
      <c r="A4" s="30" t="s">
        <v>21</v>
      </c>
      <c r="B4" s="22">
        <f>VLOOKUP(A4,I!$A$6:$I$22,9,FALSE)</f>
        <v>13</v>
      </c>
      <c r="C4" s="22">
        <v>0</v>
      </c>
      <c r="D4" s="27">
        <f>VLOOKUP(A4,III!$A$6:$I$20,9,FALSE)</f>
        <v>12.5</v>
      </c>
      <c r="E4" s="27">
        <f>VLOOKUP(A4,IV!$C$5:$Q$15,15,FALSE)</f>
        <v>7.5</v>
      </c>
      <c r="F4" s="25">
        <f>B4+C4+D4+E4</f>
        <v>33</v>
      </c>
    </row>
    <row r="5" spans="1:6" x14ac:dyDescent="0.3">
      <c r="A5" s="30" t="s">
        <v>54</v>
      </c>
      <c r="B5" s="22">
        <v>0</v>
      </c>
      <c r="C5" s="22">
        <f>VLOOKUP(A5,II!$A$6:$I$20,9,FALSE)</f>
        <v>11.5</v>
      </c>
      <c r="D5" s="27">
        <f>VLOOKUP(A5,III!$A$6:$I$20,9,FALSE)</f>
        <v>11</v>
      </c>
      <c r="E5" s="27">
        <f>VLOOKUP(A5,IV!$C$5:$Q$15,15,FALSE)</f>
        <v>9</v>
      </c>
      <c r="F5" s="25">
        <f>B5+C5+D5+E5</f>
        <v>31.5</v>
      </c>
    </row>
    <row r="6" spans="1:6" x14ac:dyDescent="0.3">
      <c r="A6" s="30" t="s">
        <v>15</v>
      </c>
      <c r="B6" s="22">
        <f>VLOOKUP(A6,I!$A$6:$I$22,9,FALSE)</f>
        <v>16</v>
      </c>
      <c r="C6" s="22">
        <f>VLOOKUP(A6,II!$A$6:$I$20,9,FALSE)</f>
        <v>15</v>
      </c>
      <c r="D6" s="27">
        <v>0</v>
      </c>
      <c r="E6" s="27">
        <v>0</v>
      </c>
      <c r="F6" s="25">
        <f>B6+C6+D6+E6</f>
        <v>31</v>
      </c>
    </row>
    <row r="7" spans="1:6" x14ac:dyDescent="0.3">
      <c r="A7" s="30" t="s">
        <v>22</v>
      </c>
      <c r="B7" s="22">
        <f>VLOOKUP(A7,I!$A$6:$I$22,9,FALSE)</f>
        <v>12</v>
      </c>
      <c r="C7" s="22">
        <v>0</v>
      </c>
      <c r="D7" s="27">
        <f>VLOOKUP(A7,III!$A$6:$I$20,9,FALSE)</f>
        <v>10</v>
      </c>
      <c r="E7" s="27">
        <f>VLOOKUP(A7,IV!$C$5:$Q$15,15,FALSE)</f>
        <v>7.5</v>
      </c>
      <c r="F7" s="25">
        <f>B7+C7+D7+E7</f>
        <v>29.5</v>
      </c>
    </row>
    <row r="8" spans="1:6" x14ac:dyDescent="0.3">
      <c r="A8" s="30" t="s">
        <v>30</v>
      </c>
      <c r="B8" s="22">
        <f>VLOOKUP(A8,I!$A$6:$I$22,9,FALSE)</f>
        <v>6</v>
      </c>
      <c r="C8" s="22">
        <f>VLOOKUP(A8,II!$A$6:$I$20,9,FALSE)</f>
        <v>11.5</v>
      </c>
      <c r="D8" s="27">
        <f>VLOOKUP(A8,III!$A$6:$I$20,9,FALSE)</f>
        <v>5.5</v>
      </c>
      <c r="E8" s="27">
        <f>VLOOKUP(A8,IV!$C$5:$Q$15,15,FALSE)</f>
        <v>6</v>
      </c>
      <c r="F8" s="25">
        <f>B8+C8+D8+E8</f>
        <v>29</v>
      </c>
    </row>
    <row r="9" spans="1:6" x14ac:dyDescent="0.3">
      <c r="A9" s="30" t="s">
        <v>19</v>
      </c>
      <c r="B9" s="22">
        <f>VLOOKUP(A9,I!$A$6:$I$22,9,FALSE)</f>
        <v>14</v>
      </c>
      <c r="C9" s="22">
        <v>0</v>
      </c>
      <c r="D9" s="27">
        <f>VLOOKUP(A9,III!$A$6:$I$20,9,FALSE)</f>
        <v>14.5</v>
      </c>
      <c r="E9" s="27">
        <v>0</v>
      </c>
      <c r="F9" s="25">
        <f>B9+C9+D9+E9</f>
        <v>28.5</v>
      </c>
    </row>
    <row r="10" spans="1:6" x14ac:dyDescent="0.3">
      <c r="A10" s="30" t="s">
        <v>24</v>
      </c>
      <c r="B10" s="22">
        <f>VLOOKUP(A10,I!$A$6:$I$22,9,FALSE)</f>
        <v>10.5</v>
      </c>
      <c r="C10" s="22">
        <f>VLOOKUP(A10,II!$A$6:$I$20,9,FALSE)</f>
        <v>9</v>
      </c>
      <c r="D10" s="27">
        <f>VLOOKUP(A10,III!$A$6:$I$20,9,FALSE)</f>
        <v>7.5</v>
      </c>
      <c r="E10" s="27">
        <v>0</v>
      </c>
      <c r="F10" s="25">
        <f>B10+C10+D10+E10</f>
        <v>27</v>
      </c>
    </row>
    <row r="11" spans="1:6" x14ac:dyDescent="0.3">
      <c r="A11" s="30" t="s">
        <v>27</v>
      </c>
      <c r="B11" s="22">
        <f>VLOOKUP(A11,I!$A$6:$I$22,9,FALSE)</f>
        <v>7.5</v>
      </c>
      <c r="C11" s="22">
        <f>VLOOKUP(A11,II!$A$6:$I$20,9,FALSE)</f>
        <v>13</v>
      </c>
      <c r="D11" s="27">
        <f>VLOOKUP(A11,III!$A$6:$I$20,9,FALSE)</f>
        <v>5.5</v>
      </c>
      <c r="E11" s="27">
        <v>0</v>
      </c>
      <c r="F11" s="25">
        <f>B11+C11+D11+E11</f>
        <v>26</v>
      </c>
    </row>
    <row r="12" spans="1:6" x14ac:dyDescent="0.3">
      <c r="A12" s="30" t="s">
        <v>26</v>
      </c>
      <c r="B12" s="22">
        <f>VLOOKUP(A12,I!$A$6:$I$22,9,FALSE)</f>
        <v>9</v>
      </c>
      <c r="C12" s="22">
        <f>VLOOKUP(A12,II!$A$6:$I$20,9,FALSE)</f>
        <v>5.5</v>
      </c>
      <c r="D12" s="27">
        <f>VLOOKUP(A12,III!$A$6:$I$20,9,FALSE)</f>
        <v>4</v>
      </c>
      <c r="E12" s="27">
        <f>VLOOKUP(A12,IV!$C$5:$Q$15,15,FALSE)</f>
        <v>4</v>
      </c>
      <c r="F12" s="25">
        <f>B12+C12+D12+E12</f>
        <v>22.5</v>
      </c>
    </row>
    <row r="13" spans="1:6" x14ac:dyDescent="0.3">
      <c r="A13" s="30" t="s">
        <v>52</v>
      </c>
      <c r="B13" s="22">
        <v>0</v>
      </c>
      <c r="C13" s="22">
        <f>VLOOKUP(A13,II!$A$6:$I$20,9,FALSE)</f>
        <v>7.5</v>
      </c>
      <c r="D13" s="27">
        <f>VLOOKUP(A13,III!$A$6:$I$20,9,FALSE)</f>
        <v>7.5</v>
      </c>
      <c r="E13" s="27">
        <v>0</v>
      </c>
      <c r="F13" s="25">
        <f>B13+C13+D13+E13</f>
        <v>15</v>
      </c>
    </row>
    <row r="14" spans="1:6" x14ac:dyDescent="0.3">
      <c r="A14" s="30" t="s">
        <v>35</v>
      </c>
      <c r="B14" s="22">
        <f>VLOOKUP(A14,I!$A$6:$I$22,9,FALSE)</f>
        <v>2</v>
      </c>
      <c r="C14" s="22">
        <f>VLOOKUP(A14,II!$A$6:$I$20,9,FALSE)</f>
        <v>4</v>
      </c>
      <c r="D14" s="27">
        <f>VLOOKUP(A14,III!$A$6:$I$20,9,FALSE)</f>
        <v>3</v>
      </c>
      <c r="E14" s="27">
        <f>VLOOKUP(A14,IV!$C$5:$Q$15,15,FALSE)</f>
        <v>5</v>
      </c>
      <c r="F14" s="25">
        <f>B14+C14+D14+E14</f>
        <v>14</v>
      </c>
    </row>
    <row r="15" spans="1:6" x14ac:dyDescent="0.3">
      <c r="A15" s="30" t="s">
        <v>66</v>
      </c>
      <c r="B15" s="22">
        <v>0</v>
      </c>
      <c r="C15" s="22">
        <v>0</v>
      </c>
      <c r="D15" s="27">
        <f>VLOOKUP(A15,III!$A$6:$I$20,9,FALSE)</f>
        <v>9</v>
      </c>
      <c r="E15" s="27">
        <f>VLOOKUP(A15,IV!$C$5:$Q$15,15,FALSE)</f>
        <v>3</v>
      </c>
      <c r="F15" s="25">
        <f>B15+C15+D15+E15</f>
        <v>12</v>
      </c>
    </row>
    <row r="16" spans="1:6" x14ac:dyDescent="0.3">
      <c r="A16" s="30" t="s">
        <v>25</v>
      </c>
      <c r="B16" s="22">
        <f>VLOOKUP(A16,I!$A$6:$I$22,9,FALSE)</f>
        <v>10.5</v>
      </c>
      <c r="C16" s="22">
        <v>0</v>
      </c>
      <c r="D16" s="27">
        <v>0</v>
      </c>
      <c r="E16" s="27">
        <v>0</v>
      </c>
      <c r="F16" s="25">
        <f>B16+C16+D16+E16</f>
        <v>10.5</v>
      </c>
    </row>
    <row r="17" spans="1:6" x14ac:dyDescent="0.3">
      <c r="A17" s="30" t="s">
        <v>29</v>
      </c>
      <c r="B17" s="22">
        <f>VLOOKUP(A17,I!$A$6:$I$22,9,FALSE)</f>
        <v>7.5</v>
      </c>
      <c r="C17" s="22">
        <v>0</v>
      </c>
      <c r="D17" s="27">
        <v>0</v>
      </c>
      <c r="E17" s="27">
        <v>0</v>
      </c>
      <c r="F17" s="25">
        <f>B17+C17+D17+E17</f>
        <v>7.5</v>
      </c>
    </row>
    <row r="18" spans="1:6" x14ac:dyDescent="0.3">
      <c r="A18" s="30" t="s">
        <v>50</v>
      </c>
      <c r="B18" s="22">
        <v>0</v>
      </c>
      <c r="C18" s="22">
        <f>VLOOKUP(A18,II!$A$6:$I$20,9,FALSE)</f>
        <v>7.5</v>
      </c>
      <c r="D18" s="27">
        <v>0</v>
      </c>
      <c r="E18" s="27">
        <v>0</v>
      </c>
      <c r="F18" s="25">
        <f>B18+C18+D18+E18</f>
        <v>7.5</v>
      </c>
    </row>
    <row r="19" spans="1:6" x14ac:dyDescent="0.3">
      <c r="A19" s="30" t="s">
        <v>49</v>
      </c>
      <c r="B19" s="22">
        <v>0</v>
      </c>
      <c r="C19" s="22">
        <f>VLOOKUP(A19,II!$A$6:$I$20,9,FALSE)</f>
        <v>5.5</v>
      </c>
      <c r="D19" s="27">
        <v>0</v>
      </c>
      <c r="E19" s="27">
        <v>0</v>
      </c>
      <c r="F19" s="25">
        <f>B19+C19+D19+E19</f>
        <v>5.5</v>
      </c>
    </row>
    <row r="20" spans="1:6" x14ac:dyDescent="0.3">
      <c r="A20" s="30" t="s">
        <v>37</v>
      </c>
      <c r="B20" s="22">
        <f>VLOOKUP(A20,I!$A$6:$I$22,9,FALSE)</f>
        <v>1</v>
      </c>
      <c r="C20" s="22">
        <f>VLOOKUP(A20,II!$A$6:$I$20,9,FALSE)</f>
        <v>1</v>
      </c>
      <c r="D20" s="27">
        <f>VLOOKUP(A20,III!$A$6:$I$20,9,FALSE)</f>
        <v>1.5</v>
      </c>
      <c r="E20" s="27">
        <f>VLOOKUP(A20,IV!$C$5:$Q$15,15,FALSE)</f>
        <v>1.5</v>
      </c>
      <c r="F20" s="25">
        <f>B20+C20+D20+E20</f>
        <v>5</v>
      </c>
    </row>
    <row r="21" spans="1:6" x14ac:dyDescent="0.3">
      <c r="A21" s="30" t="s">
        <v>31</v>
      </c>
      <c r="B21" s="22">
        <f>VLOOKUP(A21,I!$A$6:$I$22,9,FALSE)</f>
        <v>4.5</v>
      </c>
      <c r="C21" s="22">
        <v>0</v>
      </c>
      <c r="D21" s="27">
        <v>0</v>
      </c>
      <c r="E21" s="27">
        <v>0</v>
      </c>
      <c r="F21" s="25">
        <f>B21+C21+D21+E21</f>
        <v>4.5</v>
      </c>
    </row>
    <row r="22" spans="1:6" x14ac:dyDescent="0.3">
      <c r="A22" s="30" t="s">
        <v>32</v>
      </c>
      <c r="B22" s="22">
        <f>VLOOKUP(A22,I!$A$6:$I$22,9,FALSE)</f>
        <v>4.5</v>
      </c>
      <c r="C22" s="22">
        <v>0</v>
      </c>
      <c r="D22" s="27">
        <v>0</v>
      </c>
      <c r="E22" s="27">
        <v>0</v>
      </c>
      <c r="F22" s="25">
        <f>B22+C22+D22+E22</f>
        <v>4.5</v>
      </c>
    </row>
    <row r="23" spans="1:6" x14ac:dyDescent="0.3">
      <c r="A23" s="30" t="s">
        <v>33</v>
      </c>
      <c r="B23" s="22">
        <f>VLOOKUP(A23,I!$A$6:$I$22,9,FALSE)</f>
        <v>3</v>
      </c>
      <c r="C23" s="22">
        <v>0</v>
      </c>
      <c r="D23" s="27">
        <v>0</v>
      </c>
      <c r="E23" s="27">
        <v>0</v>
      </c>
      <c r="F23" s="25">
        <f>B23+C23+D23+E23</f>
        <v>3</v>
      </c>
    </row>
    <row r="24" spans="1:6" x14ac:dyDescent="0.3">
      <c r="A24" s="30" t="s">
        <v>67</v>
      </c>
      <c r="B24" s="22">
        <v>0</v>
      </c>
      <c r="C24" s="22">
        <v>0</v>
      </c>
      <c r="D24" s="27">
        <f>VLOOKUP(A24,III!$A$6:$I$20,9,FALSE)</f>
        <v>1.5</v>
      </c>
      <c r="E24" s="27">
        <f>VLOOKUP(A24,IV!$C$5:$Q$15,15,FALSE)</f>
        <v>1.5</v>
      </c>
      <c r="F24" s="25">
        <f>B24+C24+D24+E24</f>
        <v>3</v>
      </c>
    </row>
    <row r="25" spans="1:6" x14ac:dyDescent="0.3">
      <c r="A25" s="30" t="s">
        <v>48</v>
      </c>
      <c r="B25" s="22">
        <v>0</v>
      </c>
      <c r="C25" s="22">
        <f>VLOOKUP(A25,II!$A$6:$I$20,9,FALSE)</f>
        <v>2.5</v>
      </c>
      <c r="D25" s="27">
        <v>0</v>
      </c>
      <c r="E25" s="27">
        <v>0</v>
      </c>
      <c r="F25" s="25">
        <f>B25+C25+D25+E25</f>
        <v>2.5</v>
      </c>
    </row>
    <row r="26" spans="1:6" ht="15" thickBot="1" x14ac:dyDescent="0.35">
      <c r="A26" s="31" t="s">
        <v>46</v>
      </c>
      <c r="B26" s="23">
        <v>0</v>
      </c>
      <c r="C26" s="23">
        <f>VLOOKUP(A26,II!$A$6:$I$20,9,FALSE)</f>
        <v>2.5</v>
      </c>
      <c r="D26" s="28">
        <v>0</v>
      </c>
      <c r="E26" s="28">
        <v>0</v>
      </c>
      <c r="F26" s="26">
        <f>B26+C26+D26+E26</f>
        <v>2.5</v>
      </c>
    </row>
  </sheetData>
  <sortState ref="A2:F26">
    <sortCondition descending="1" ref="F2:F26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128" workbookViewId="0">
      <selection activeCell="C27" sqref="C27"/>
    </sheetView>
  </sheetViews>
  <sheetFormatPr defaultColWidth="9.109375" defaultRowHeight="14.4" x14ac:dyDescent="0.3"/>
  <cols>
    <col min="1" max="1" width="14.33203125" bestFit="1" customWidth="1"/>
    <col min="2" max="2" width="6.77734375" customWidth="1"/>
    <col min="3" max="3" width="4.109375" bestFit="1" customWidth="1"/>
    <col min="4" max="4" width="3.5546875" bestFit="1" customWidth="1"/>
    <col min="5" max="5" width="4" bestFit="1" customWidth="1"/>
    <col min="6" max="6" width="5" bestFit="1" customWidth="1"/>
    <col min="7" max="7" width="15.109375" bestFit="1" customWidth="1"/>
    <col min="8" max="8" width="5" bestFit="1" customWidth="1"/>
  </cols>
  <sheetData>
    <row r="1" spans="1:9" ht="19.95" customHeight="1" x14ac:dyDescent="0.3">
      <c r="B1" s="5" t="s">
        <v>0</v>
      </c>
    </row>
    <row r="2" spans="1:9" x14ac:dyDescent="0.3">
      <c r="B2" s="4" t="s">
        <v>1</v>
      </c>
    </row>
    <row r="3" spans="1:9" x14ac:dyDescent="0.3">
      <c r="B3" s="8" t="s">
        <v>2</v>
      </c>
    </row>
    <row r="4" spans="1:9" x14ac:dyDescent="0.3">
      <c r="B4" s="4" t="s">
        <v>3</v>
      </c>
    </row>
    <row r="5" spans="1:9" x14ac:dyDescent="0.3">
      <c r="A5" s="17" t="s">
        <v>6</v>
      </c>
      <c r="B5" s="18" t="s">
        <v>4</v>
      </c>
      <c r="C5" s="18" t="s">
        <v>5</v>
      </c>
      <c r="D5" s="17"/>
      <c r="E5" s="17" t="s">
        <v>7</v>
      </c>
      <c r="F5" s="19" t="s">
        <v>8</v>
      </c>
      <c r="G5" s="17" t="s">
        <v>9</v>
      </c>
      <c r="H5" s="18" t="s">
        <v>10</v>
      </c>
      <c r="I5" s="17" t="s">
        <v>61</v>
      </c>
    </row>
    <row r="6" spans="1:9" x14ac:dyDescent="0.3">
      <c r="A6" s="15" t="s">
        <v>11</v>
      </c>
      <c r="B6" s="3">
        <v>1</v>
      </c>
      <c r="C6" s="3">
        <v>4</v>
      </c>
      <c r="D6" s="15"/>
      <c r="E6" s="15" t="s">
        <v>12</v>
      </c>
      <c r="F6" s="20">
        <v>2339</v>
      </c>
      <c r="G6" s="15" t="s">
        <v>13</v>
      </c>
      <c r="H6" s="3">
        <v>13.5</v>
      </c>
      <c r="I6" s="2">
        <f>$B$23-B6+1</f>
        <v>17</v>
      </c>
    </row>
    <row r="7" spans="1:9" x14ac:dyDescent="0.3">
      <c r="A7" s="15" t="s">
        <v>15</v>
      </c>
      <c r="B7" s="3">
        <v>2</v>
      </c>
      <c r="C7" s="3">
        <v>3</v>
      </c>
      <c r="D7" s="15" t="s">
        <v>14</v>
      </c>
      <c r="E7" s="15" t="s">
        <v>12</v>
      </c>
      <c r="F7" s="20">
        <v>2414</v>
      </c>
      <c r="G7" s="15" t="s">
        <v>16</v>
      </c>
      <c r="H7" s="3">
        <v>13</v>
      </c>
      <c r="I7" s="2">
        <f>$B$23-B7+1</f>
        <v>16</v>
      </c>
    </row>
    <row r="8" spans="1:9" x14ac:dyDescent="0.3">
      <c r="A8" s="15" t="s">
        <v>17</v>
      </c>
      <c r="B8" s="3">
        <v>3</v>
      </c>
      <c r="C8" s="3">
        <v>7</v>
      </c>
      <c r="D8" s="15"/>
      <c r="E8" s="15" t="s">
        <v>12</v>
      </c>
      <c r="F8" s="20">
        <v>2269</v>
      </c>
      <c r="G8" s="15" t="s">
        <v>18</v>
      </c>
      <c r="H8" s="3">
        <v>12.5</v>
      </c>
      <c r="I8" s="2">
        <f t="shared" ref="I8:I22" si="0">$B$23-B8+1</f>
        <v>15</v>
      </c>
    </row>
    <row r="9" spans="1:9" x14ac:dyDescent="0.3">
      <c r="A9" s="15" t="s">
        <v>19</v>
      </c>
      <c r="B9" s="3">
        <v>4</v>
      </c>
      <c r="C9" s="3">
        <v>12</v>
      </c>
      <c r="D9" s="15"/>
      <c r="E9" s="15" t="s">
        <v>12</v>
      </c>
      <c r="F9" s="20">
        <v>2263</v>
      </c>
      <c r="G9" s="15" t="s">
        <v>20</v>
      </c>
      <c r="H9" s="3">
        <v>11.5</v>
      </c>
      <c r="I9" s="2">
        <f t="shared" si="0"/>
        <v>14</v>
      </c>
    </row>
    <row r="10" spans="1:9" x14ac:dyDescent="0.3">
      <c r="A10" s="15" t="s">
        <v>21</v>
      </c>
      <c r="B10" s="3">
        <v>5</v>
      </c>
      <c r="C10" s="3">
        <v>1</v>
      </c>
      <c r="D10" s="15"/>
      <c r="E10" s="15" t="s">
        <v>12</v>
      </c>
      <c r="F10" s="20">
        <v>2156</v>
      </c>
      <c r="G10" s="15" t="s">
        <v>18</v>
      </c>
      <c r="H10" s="3">
        <v>11</v>
      </c>
      <c r="I10" s="2">
        <f t="shared" si="0"/>
        <v>13</v>
      </c>
    </row>
    <row r="11" spans="1:9" x14ac:dyDescent="0.3">
      <c r="A11" s="15" t="s">
        <v>22</v>
      </c>
      <c r="B11" s="3">
        <v>6</v>
      </c>
      <c r="C11" s="3">
        <v>11</v>
      </c>
      <c r="D11" s="15"/>
      <c r="E11" s="15" t="s">
        <v>12</v>
      </c>
      <c r="F11" s="20">
        <v>1868</v>
      </c>
      <c r="G11" s="15" t="s">
        <v>23</v>
      </c>
      <c r="H11" s="3">
        <v>10</v>
      </c>
      <c r="I11" s="2">
        <f t="shared" si="0"/>
        <v>12</v>
      </c>
    </row>
    <row r="12" spans="1:9" x14ac:dyDescent="0.3">
      <c r="A12" s="15" t="s">
        <v>24</v>
      </c>
      <c r="B12" s="3">
        <v>7</v>
      </c>
      <c r="C12" s="3">
        <v>2</v>
      </c>
      <c r="D12" s="15"/>
      <c r="E12" s="15" t="s">
        <v>12</v>
      </c>
      <c r="F12" s="20">
        <v>1836</v>
      </c>
      <c r="G12" s="15" t="s">
        <v>16</v>
      </c>
      <c r="H12" s="3">
        <v>9</v>
      </c>
      <c r="I12" s="2">
        <f>(10+11)/2</f>
        <v>10.5</v>
      </c>
    </row>
    <row r="13" spans="1:9" x14ac:dyDescent="0.3">
      <c r="A13" s="15" t="s">
        <v>25</v>
      </c>
      <c r="B13" s="3">
        <v>7</v>
      </c>
      <c r="C13" s="3">
        <v>17</v>
      </c>
      <c r="D13" s="15"/>
      <c r="E13" s="15" t="s">
        <v>12</v>
      </c>
      <c r="F13" s="20">
        <v>1707</v>
      </c>
      <c r="G13" s="15"/>
      <c r="H13" s="3">
        <v>9</v>
      </c>
      <c r="I13" s="2">
        <f>(10+11)/2</f>
        <v>10.5</v>
      </c>
    </row>
    <row r="14" spans="1:9" x14ac:dyDescent="0.3">
      <c r="A14" s="15" t="s">
        <v>26</v>
      </c>
      <c r="B14" s="3">
        <v>9</v>
      </c>
      <c r="C14" s="3">
        <v>8</v>
      </c>
      <c r="D14" s="15"/>
      <c r="E14" s="15" t="s">
        <v>12</v>
      </c>
      <c r="F14" s="20">
        <v>2029</v>
      </c>
      <c r="G14" s="15" t="s">
        <v>20</v>
      </c>
      <c r="H14" s="3">
        <v>8.5</v>
      </c>
      <c r="I14" s="2">
        <f>$B$23-B14+1</f>
        <v>9</v>
      </c>
    </row>
    <row r="15" spans="1:9" x14ac:dyDescent="0.3">
      <c r="A15" s="15" t="s">
        <v>27</v>
      </c>
      <c r="B15" s="3">
        <v>10</v>
      </c>
      <c r="C15" s="3">
        <v>15</v>
      </c>
      <c r="D15" s="15"/>
      <c r="E15" s="15" t="s">
        <v>12</v>
      </c>
      <c r="F15" s="20">
        <v>1674</v>
      </c>
      <c r="G15" s="15" t="s">
        <v>28</v>
      </c>
      <c r="H15" s="3">
        <v>8</v>
      </c>
      <c r="I15" s="2">
        <f>(8+7)/2</f>
        <v>7.5</v>
      </c>
    </row>
    <row r="16" spans="1:9" x14ac:dyDescent="0.3">
      <c r="A16" s="15" t="s">
        <v>29</v>
      </c>
      <c r="B16" s="3">
        <v>10</v>
      </c>
      <c r="C16" s="3">
        <v>16</v>
      </c>
      <c r="D16" s="15"/>
      <c r="E16" s="15" t="s">
        <v>12</v>
      </c>
      <c r="F16" s="20">
        <v>2007</v>
      </c>
      <c r="G16" s="15"/>
      <c r="H16" s="3">
        <v>8</v>
      </c>
      <c r="I16" s="2">
        <f>(8+7)/2</f>
        <v>7.5</v>
      </c>
    </row>
    <row r="17" spans="1:9" x14ac:dyDescent="0.3">
      <c r="A17" s="15" t="s">
        <v>30</v>
      </c>
      <c r="B17" s="3">
        <v>12</v>
      </c>
      <c r="C17" s="3">
        <v>5</v>
      </c>
      <c r="D17" s="15"/>
      <c r="E17" s="15" t="s">
        <v>12</v>
      </c>
      <c r="F17" s="20">
        <v>1957</v>
      </c>
      <c r="G17" s="15" t="s">
        <v>20</v>
      </c>
      <c r="H17" s="3">
        <v>5.5</v>
      </c>
      <c r="I17" s="2">
        <f t="shared" si="0"/>
        <v>6</v>
      </c>
    </row>
    <row r="18" spans="1:9" x14ac:dyDescent="0.3">
      <c r="A18" s="15" t="s">
        <v>31</v>
      </c>
      <c r="B18" s="3">
        <v>13</v>
      </c>
      <c r="C18" s="3">
        <v>6</v>
      </c>
      <c r="D18" s="15"/>
      <c r="E18" s="15" t="s">
        <v>12</v>
      </c>
      <c r="F18" s="20">
        <v>1905</v>
      </c>
      <c r="G18" s="15" t="s">
        <v>20</v>
      </c>
      <c r="H18" s="3">
        <v>5</v>
      </c>
      <c r="I18" s="2">
        <f>(5+4)/2</f>
        <v>4.5</v>
      </c>
    </row>
    <row r="19" spans="1:9" x14ac:dyDescent="0.3">
      <c r="A19" s="15" t="s">
        <v>32</v>
      </c>
      <c r="B19" s="3">
        <v>13</v>
      </c>
      <c r="C19" s="3">
        <v>10</v>
      </c>
      <c r="D19" s="15"/>
      <c r="E19" s="15"/>
      <c r="F19" s="20">
        <v>0</v>
      </c>
      <c r="G19" s="15"/>
      <c r="H19" s="3">
        <v>5</v>
      </c>
      <c r="I19" s="2">
        <f>(5+4)/2</f>
        <v>4.5</v>
      </c>
    </row>
    <row r="20" spans="1:9" x14ac:dyDescent="0.3">
      <c r="A20" s="15" t="s">
        <v>33</v>
      </c>
      <c r="B20" s="3">
        <v>15</v>
      </c>
      <c r="C20" s="3">
        <v>9</v>
      </c>
      <c r="D20" s="15"/>
      <c r="E20" s="15" t="s">
        <v>12</v>
      </c>
      <c r="F20" s="20">
        <v>1965</v>
      </c>
      <c r="G20" s="15" t="s">
        <v>34</v>
      </c>
      <c r="H20" s="3">
        <v>3.5</v>
      </c>
      <c r="I20" s="2">
        <f t="shared" si="0"/>
        <v>3</v>
      </c>
    </row>
    <row r="21" spans="1:9" x14ac:dyDescent="0.3">
      <c r="A21" s="15" t="s">
        <v>35</v>
      </c>
      <c r="B21" s="3">
        <v>16</v>
      </c>
      <c r="C21" s="3">
        <v>13</v>
      </c>
      <c r="D21" s="15"/>
      <c r="E21" s="15" t="s">
        <v>12</v>
      </c>
      <c r="F21" s="20">
        <v>1869</v>
      </c>
      <c r="G21" s="15" t="s">
        <v>36</v>
      </c>
      <c r="H21" s="3">
        <v>2</v>
      </c>
      <c r="I21" s="2">
        <f t="shared" si="0"/>
        <v>2</v>
      </c>
    </row>
    <row r="22" spans="1:9" x14ac:dyDescent="0.3">
      <c r="A22" s="15" t="s">
        <v>37</v>
      </c>
      <c r="B22" s="3">
        <v>17</v>
      </c>
      <c r="C22" s="3">
        <v>14</v>
      </c>
      <c r="D22" s="15"/>
      <c r="E22" s="15" t="s">
        <v>12</v>
      </c>
      <c r="F22" s="20">
        <v>1814</v>
      </c>
      <c r="G22" s="15" t="s">
        <v>34</v>
      </c>
      <c r="H22" s="3">
        <v>1</v>
      </c>
      <c r="I22" s="2">
        <f t="shared" si="0"/>
        <v>1</v>
      </c>
    </row>
    <row r="23" spans="1:9" x14ac:dyDescent="0.3">
      <c r="A23" s="16" t="s">
        <v>62</v>
      </c>
      <c r="B23">
        <f>COUNT(B6:B22)</f>
        <v>17</v>
      </c>
    </row>
    <row r="24" spans="1:9" x14ac:dyDescent="0.3">
      <c r="B24" s="4" t="s">
        <v>38</v>
      </c>
    </row>
    <row r="25" spans="1:9" x14ac:dyDescent="0.3">
      <c r="B25" s="7" t="s">
        <v>39</v>
      </c>
    </row>
    <row r="27" spans="1:9" x14ac:dyDescent="0.3">
      <c r="B27" s="6" t="s">
        <v>40</v>
      </c>
    </row>
    <row r="28" spans="1:9" x14ac:dyDescent="0.3">
      <c r="B28" s="5" t="s">
        <v>41</v>
      </c>
    </row>
  </sheetData>
  <hyperlinks>
    <hyperlink ref="B27:H27" r:id="rId1" display="You find all details to this tournament under  http://chess-results.com/tnr474021.aspx?lan=1"/>
    <hyperlink ref="B28:H28" r:id="rId2" display="Chess-Tournament-Results-Server: Chess-Results"/>
    <hyperlink ref="B1:H1" r:id="rId3" display="From the Tournament-Database of Chess-Results http://chess-results.com"/>
  </hyperlinks>
  <pageMargins left="0.5" right="0.3" top="0.4" bottom="0.7" header="0" footer="0.2"/>
  <headerFooter>
    <oddFooter>&amp;L&amp;9Chess-Tournament-Results-Server: Chess-Results.com&amp;C&amp;9          Page &amp;P / &amp;N&amp;R&amp;9created on 30.09.2019 21:04:04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124" workbookViewId="0">
      <selection activeCell="H10" sqref="H10"/>
    </sheetView>
  </sheetViews>
  <sheetFormatPr defaultColWidth="9.109375" defaultRowHeight="14.4" x14ac:dyDescent="0.3"/>
  <cols>
    <col min="1" max="1" width="16.5546875" bestFit="1" customWidth="1"/>
    <col min="2" max="2" width="5.44140625" customWidth="1"/>
    <col min="3" max="3" width="4" customWidth="1"/>
    <col min="4" max="4" width="3.44140625" customWidth="1"/>
    <col min="5" max="5" width="3.77734375" customWidth="1"/>
    <col min="6" max="6" width="4.6640625" customWidth="1"/>
    <col min="7" max="7" width="15.33203125" customWidth="1"/>
    <col min="8" max="8" width="3.77734375" customWidth="1"/>
  </cols>
  <sheetData>
    <row r="1" spans="1:9" ht="19.95" customHeight="1" x14ac:dyDescent="0.3">
      <c r="B1" s="5" t="s">
        <v>0</v>
      </c>
    </row>
    <row r="2" spans="1:9" x14ac:dyDescent="0.3">
      <c r="B2" s="4" t="s">
        <v>59</v>
      </c>
    </row>
    <row r="3" spans="1:9" x14ac:dyDescent="0.3">
      <c r="B3" s="8" t="s">
        <v>58</v>
      </c>
    </row>
    <row r="4" spans="1:9" x14ac:dyDescent="0.3">
      <c r="B4" s="4" t="s">
        <v>57</v>
      </c>
    </row>
    <row r="5" spans="1:9" x14ac:dyDescent="0.3">
      <c r="A5" s="12" t="s">
        <v>6</v>
      </c>
      <c r="B5" s="13" t="s">
        <v>4</v>
      </c>
      <c r="C5" s="13" t="s">
        <v>5</v>
      </c>
      <c r="D5" s="12"/>
      <c r="E5" s="12" t="s">
        <v>7</v>
      </c>
      <c r="F5" s="14" t="s">
        <v>8</v>
      </c>
      <c r="G5" s="12" t="s">
        <v>9</v>
      </c>
      <c r="H5" s="13" t="s">
        <v>10</v>
      </c>
      <c r="I5" s="17" t="s">
        <v>61</v>
      </c>
    </row>
    <row r="6" spans="1:9" x14ac:dyDescent="0.3">
      <c r="A6" s="9" t="s">
        <v>15</v>
      </c>
      <c r="B6" s="10">
        <v>1</v>
      </c>
      <c r="C6" s="10">
        <v>9</v>
      </c>
      <c r="D6" s="9" t="s">
        <v>14</v>
      </c>
      <c r="E6" s="9" t="s">
        <v>12</v>
      </c>
      <c r="F6" s="11">
        <v>2414</v>
      </c>
      <c r="G6" s="9" t="s">
        <v>16</v>
      </c>
      <c r="H6" s="10">
        <v>14</v>
      </c>
      <c r="I6" s="2">
        <f>$B$21-B6+1</f>
        <v>15</v>
      </c>
    </row>
    <row r="7" spans="1:9" x14ac:dyDescent="0.3">
      <c r="A7" s="9" t="s">
        <v>11</v>
      </c>
      <c r="B7" s="10">
        <v>2</v>
      </c>
      <c r="C7" s="10">
        <v>6</v>
      </c>
      <c r="D7" s="9" t="s">
        <v>56</v>
      </c>
      <c r="E7" s="9" t="s">
        <v>12</v>
      </c>
      <c r="F7" s="11">
        <v>2339</v>
      </c>
      <c r="G7" s="9" t="s">
        <v>13</v>
      </c>
      <c r="H7" s="10">
        <v>12</v>
      </c>
      <c r="I7" s="2">
        <f t="shared" ref="I7:I17" si="0">$B$21-B7+1</f>
        <v>14</v>
      </c>
    </row>
    <row r="8" spans="1:9" x14ac:dyDescent="0.3">
      <c r="A8" s="9" t="s">
        <v>27</v>
      </c>
      <c r="B8" s="10">
        <v>3</v>
      </c>
      <c r="C8" s="10">
        <v>10</v>
      </c>
      <c r="D8" s="9"/>
      <c r="E8" s="9" t="s">
        <v>12</v>
      </c>
      <c r="F8" s="11">
        <v>1674</v>
      </c>
      <c r="G8" s="9" t="s">
        <v>28</v>
      </c>
      <c r="H8" s="10">
        <v>10</v>
      </c>
      <c r="I8" s="2">
        <f>$B$21-B8+1</f>
        <v>13</v>
      </c>
    </row>
    <row r="9" spans="1:9" x14ac:dyDescent="0.3">
      <c r="A9" s="9" t="s">
        <v>54</v>
      </c>
      <c r="B9" s="10">
        <v>4</v>
      </c>
      <c r="C9" s="10">
        <v>2</v>
      </c>
      <c r="D9" s="9" t="s">
        <v>55</v>
      </c>
      <c r="E9" s="9" t="s">
        <v>12</v>
      </c>
      <c r="F9" s="11">
        <v>2214</v>
      </c>
      <c r="G9" s="9" t="s">
        <v>53</v>
      </c>
      <c r="H9" s="10">
        <v>9</v>
      </c>
      <c r="I9" s="2">
        <f>(12+11)/2</f>
        <v>11.5</v>
      </c>
    </row>
    <row r="10" spans="1:9" x14ac:dyDescent="0.3">
      <c r="A10" s="9" t="s">
        <v>30</v>
      </c>
      <c r="B10" s="10">
        <v>4</v>
      </c>
      <c r="C10" s="10">
        <v>12</v>
      </c>
      <c r="D10" s="9"/>
      <c r="E10" s="9" t="s">
        <v>12</v>
      </c>
      <c r="F10" s="11">
        <v>1957</v>
      </c>
      <c r="G10" s="9" t="s">
        <v>20</v>
      </c>
      <c r="H10" s="10">
        <v>9</v>
      </c>
      <c r="I10" s="2">
        <f>(12+11)/2</f>
        <v>11.5</v>
      </c>
    </row>
    <row r="11" spans="1:9" x14ac:dyDescent="0.3">
      <c r="A11" s="9" t="s">
        <v>17</v>
      </c>
      <c r="B11" s="10">
        <v>6</v>
      </c>
      <c r="C11" s="10">
        <v>14</v>
      </c>
      <c r="D11" s="9"/>
      <c r="E11" s="9" t="s">
        <v>12</v>
      </c>
      <c r="F11" s="11">
        <v>2269</v>
      </c>
      <c r="G11" s="9" t="s">
        <v>18</v>
      </c>
      <c r="H11" s="10">
        <v>7.5</v>
      </c>
      <c r="I11" s="2">
        <f t="shared" si="0"/>
        <v>10</v>
      </c>
    </row>
    <row r="12" spans="1:9" x14ac:dyDescent="0.3">
      <c r="A12" s="9" t="s">
        <v>24</v>
      </c>
      <c r="B12" s="10">
        <v>7</v>
      </c>
      <c r="C12" s="10">
        <v>3</v>
      </c>
      <c r="D12" s="9"/>
      <c r="E12" s="9" t="s">
        <v>12</v>
      </c>
      <c r="F12" s="11">
        <v>1836</v>
      </c>
      <c r="G12" s="9" t="s">
        <v>16</v>
      </c>
      <c r="H12" s="10">
        <v>7</v>
      </c>
      <c r="I12" s="2">
        <f t="shared" si="0"/>
        <v>9</v>
      </c>
    </row>
    <row r="13" spans="1:9" x14ac:dyDescent="0.3">
      <c r="A13" s="9" t="s">
        <v>52</v>
      </c>
      <c r="B13" s="10">
        <v>8</v>
      </c>
      <c r="C13" s="10">
        <v>8</v>
      </c>
      <c r="D13" s="9"/>
      <c r="E13" s="9" t="s">
        <v>12</v>
      </c>
      <c r="F13" s="11">
        <v>1764</v>
      </c>
      <c r="G13" s="9" t="s">
        <v>51</v>
      </c>
      <c r="H13" s="10">
        <v>6</v>
      </c>
      <c r="I13" s="2">
        <f>(8+7)/2</f>
        <v>7.5</v>
      </c>
    </row>
    <row r="14" spans="1:9" x14ac:dyDescent="0.3">
      <c r="A14" s="9" t="s">
        <v>50</v>
      </c>
      <c r="B14" s="10">
        <v>8</v>
      </c>
      <c r="C14" s="10">
        <v>11</v>
      </c>
      <c r="D14" s="9"/>
      <c r="E14" s="9" t="s">
        <v>12</v>
      </c>
      <c r="F14" s="11">
        <v>1718</v>
      </c>
      <c r="G14" s="9" t="s">
        <v>18</v>
      </c>
      <c r="H14" s="10">
        <v>6</v>
      </c>
      <c r="I14" s="2">
        <f>(8+7)/2</f>
        <v>7.5</v>
      </c>
    </row>
    <row r="15" spans="1:9" x14ac:dyDescent="0.3">
      <c r="A15" s="9" t="s">
        <v>49</v>
      </c>
      <c r="B15" s="10">
        <v>10</v>
      </c>
      <c r="C15" s="10">
        <v>1</v>
      </c>
      <c r="D15" s="9"/>
      <c r="E15" s="9" t="s">
        <v>12</v>
      </c>
      <c r="F15" s="11">
        <v>2172</v>
      </c>
      <c r="G15" s="9" t="s">
        <v>36</v>
      </c>
      <c r="H15" s="10">
        <v>5</v>
      </c>
      <c r="I15" s="2">
        <f>(6+5)/2</f>
        <v>5.5</v>
      </c>
    </row>
    <row r="16" spans="1:9" x14ac:dyDescent="0.3">
      <c r="A16" s="9" t="s">
        <v>26</v>
      </c>
      <c r="B16" s="10">
        <v>10</v>
      </c>
      <c r="C16" s="10">
        <v>7</v>
      </c>
      <c r="D16" s="9"/>
      <c r="E16" s="9" t="s">
        <v>12</v>
      </c>
      <c r="F16" s="11">
        <v>2029</v>
      </c>
      <c r="G16" s="9" t="s">
        <v>20</v>
      </c>
      <c r="H16" s="10">
        <v>5</v>
      </c>
      <c r="I16" s="2">
        <f>(6+5)/2</f>
        <v>5.5</v>
      </c>
    </row>
    <row r="17" spans="1:9" x14ac:dyDescent="0.3">
      <c r="A17" s="9" t="s">
        <v>35</v>
      </c>
      <c r="B17" s="10">
        <v>12</v>
      </c>
      <c r="C17" s="10">
        <v>13</v>
      </c>
      <c r="D17" s="9"/>
      <c r="E17" s="9" t="s">
        <v>12</v>
      </c>
      <c r="F17" s="11">
        <v>1869</v>
      </c>
      <c r="G17" s="9" t="s">
        <v>36</v>
      </c>
      <c r="H17" s="10">
        <v>4.5</v>
      </c>
      <c r="I17" s="2">
        <f t="shared" si="0"/>
        <v>4</v>
      </c>
    </row>
    <row r="18" spans="1:9" x14ac:dyDescent="0.3">
      <c r="A18" s="9" t="s">
        <v>48</v>
      </c>
      <c r="B18" s="10">
        <v>13</v>
      </c>
      <c r="C18" s="10">
        <v>5</v>
      </c>
      <c r="D18" s="9"/>
      <c r="E18" s="9" t="s">
        <v>12</v>
      </c>
      <c r="F18" s="11">
        <v>1843</v>
      </c>
      <c r="G18" s="9" t="s">
        <v>47</v>
      </c>
      <c r="H18" s="10">
        <v>4</v>
      </c>
      <c r="I18" s="2">
        <f>(3+2)/2</f>
        <v>2.5</v>
      </c>
    </row>
    <row r="19" spans="1:9" x14ac:dyDescent="0.3">
      <c r="A19" s="9" t="s">
        <v>46</v>
      </c>
      <c r="B19" s="10">
        <v>13</v>
      </c>
      <c r="C19" s="10">
        <v>15</v>
      </c>
      <c r="D19" s="9"/>
      <c r="E19" s="9" t="s">
        <v>12</v>
      </c>
      <c r="F19" s="11">
        <v>1596</v>
      </c>
      <c r="G19" s="9" t="s">
        <v>34</v>
      </c>
      <c r="H19" s="10">
        <v>4</v>
      </c>
      <c r="I19" s="2">
        <f>(3+2)/2</f>
        <v>2.5</v>
      </c>
    </row>
    <row r="20" spans="1:9" x14ac:dyDescent="0.3">
      <c r="A20" s="9" t="s">
        <v>37</v>
      </c>
      <c r="B20" s="10">
        <v>15</v>
      </c>
      <c r="C20" s="10">
        <v>4</v>
      </c>
      <c r="D20" s="9"/>
      <c r="E20" s="9" t="s">
        <v>12</v>
      </c>
      <c r="F20" s="11">
        <v>1814</v>
      </c>
      <c r="G20" s="9" t="s">
        <v>34</v>
      </c>
      <c r="H20" s="10">
        <v>2</v>
      </c>
      <c r="I20" s="2">
        <f>$B$21-B20+1</f>
        <v>1</v>
      </c>
    </row>
    <row r="21" spans="1:9" x14ac:dyDescent="0.3">
      <c r="A21" s="16" t="s">
        <v>62</v>
      </c>
      <c r="B21">
        <f>COUNT(B6:B20)</f>
        <v>15</v>
      </c>
    </row>
    <row r="22" spans="1:9" x14ac:dyDescent="0.3">
      <c r="B22" s="4" t="s">
        <v>38</v>
      </c>
    </row>
    <row r="23" spans="1:9" x14ac:dyDescent="0.3">
      <c r="B23" s="7" t="s">
        <v>39</v>
      </c>
    </row>
    <row r="25" spans="1:9" x14ac:dyDescent="0.3">
      <c r="B25" s="6" t="s">
        <v>45</v>
      </c>
    </row>
    <row r="26" spans="1:9" x14ac:dyDescent="0.3">
      <c r="B26" s="5" t="s">
        <v>41</v>
      </c>
    </row>
  </sheetData>
  <hyperlinks>
    <hyperlink ref="B25:H25" r:id="rId1" display="You find all details to this tournament under  http://chess-results.com/tnr480104.aspx?lan=1"/>
    <hyperlink ref="B26:H26" r:id="rId2" display="Chess-Tournament-Results-Server: Chess-Results"/>
    <hyperlink ref="B1:H1" r:id="rId3" display="From the Tournament-Database of Chess-Results http://chess-results.com"/>
  </hyperlinks>
  <pageMargins left="0.5" right="0.3" top="0.4" bottom="0.7" header="0" footer="0.2"/>
  <headerFooter>
    <oddFooter>&amp;L&amp;9Chess-Tournament-Results-Server: Chess-Results.com&amp;C&amp;9          Page &amp;P / &amp;N&amp;R&amp;9created on 16.10.2019 19:06:08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8" sqref="A8"/>
    </sheetView>
  </sheetViews>
  <sheetFormatPr defaultColWidth="9.109375" defaultRowHeight="14.4" x14ac:dyDescent="0.3"/>
  <cols>
    <col min="1" max="1" width="14.33203125" bestFit="1" customWidth="1"/>
    <col min="2" max="2" width="5.44140625" customWidth="1"/>
    <col min="3" max="3" width="4" customWidth="1"/>
    <col min="4" max="4" width="3.44140625" customWidth="1"/>
    <col min="5" max="5" width="3.77734375" customWidth="1"/>
    <col min="6" max="6" width="8.6640625" customWidth="1"/>
    <col min="7" max="7" width="15.33203125" customWidth="1"/>
    <col min="8" max="8" width="3.77734375" customWidth="1"/>
  </cols>
  <sheetData>
    <row r="1" spans="1:9" ht="19.95" customHeight="1" x14ac:dyDescent="0.3">
      <c r="B1" s="5" t="s">
        <v>0</v>
      </c>
    </row>
    <row r="2" spans="1:9" x14ac:dyDescent="0.3">
      <c r="B2" s="4" t="s">
        <v>63</v>
      </c>
    </row>
    <row r="3" spans="1:9" x14ac:dyDescent="0.3">
      <c r="B3" s="8" t="s">
        <v>64</v>
      </c>
    </row>
    <row r="4" spans="1:9" x14ac:dyDescent="0.3">
      <c r="B4" s="4" t="s">
        <v>57</v>
      </c>
    </row>
    <row r="5" spans="1:9" x14ac:dyDescent="0.3">
      <c r="A5" s="12" t="s">
        <v>6</v>
      </c>
      <c r="B5" s="13" t="s">
        <v>4</v>
      </c>
      <c r="C5" s="13" t="s">
        <v>5</v>
      </c>
      <c r="D5" s="12"/>
      <c r="E5" s="12" t="s">
        <v>7</v>
      </c>
      <c r="F5" s="14" t="s">
        <v>8</v>
      </c>
      <c r="G5" s="12" t="s">
        <v>9</v>
      </c>
      <c r="H5" s="13" t="s">
        <v>10</v>
      </c>
      <c r="I5" s="17" t="s">
        <v>61</v>
      </c>
    </row>
    <row r="6" spans="1:9" x14ac:dyDescent="0.3">
      <c r="A6" s="9" t="s">
        <v>11</v>
      </c>
      <c r="B6" s="10">
        <v>1</v>
      </c>
      <c r="C6" s="10">
        <v>3</v>
      </c>
      <c r="D6" s="9" t="s">
        <v>56</v>
      </c>
      <c r="E6" s="9" t="s">
        <v>12</v>
      </c>
      <c r="F6" s="11">
        <v>2308</v>
      </c>
      <c r="G6" s="9" t="s">
        <v>65</v>
      </c>
      <c r="H6" s="10">
        <v>12</v>
      </c>
      <c r="I6" s="2">
        <f>(14+15)/2</f>
        <v>14.5</v>
      </c>
    </row>
    <row r="7" spans="1:9" x14ac:dyDescent="0.3">
      <c r="A7" s="9" t="s">
        <v>19</v>
      </c>
      <c r="B7" s="10">
        <v>1</v>
      </c>
      <c r="C7" s="10">
        <v>9</v>
      </c>
      <c r="D7" s="9"/>
      <c r="E7" s="9" t="s">
        <v>12</v>
      </c>
      <c r="F7" s="11">
        <v>2182</v>
      </c>
      <c r="G7" s="9" t="s">
        <v>20</v>
      </c>
      <c r="H7" s="10">
        <v>12</v>
      </c>
      <c r="I7" s="2">
        <f>(14+15)/2</f>
        <v>14.5</v>
      </c>
    </row>
    <row r="8" spans="1:9" x14ac:dyDescent="0.3">
      <c r="A8" s="9" t="s">
        <v>21</v>
      </c>
      <c r="B8" s="10">
        <v>3</v>
      </c>
      <c r="C8" s="10">
        <v>7</v>
      </c>
      <c r="D8" s="9"/>
      <c r="E8" s="9" t="s">
        <v>12</v>
      </c>
      <c r="F8" s="11">
        <v>2184</v>
      </c>
      <c r="G8" s="9" t="s">
        <v>18</v>
      </c>
      <c r="H8" s="10">
        <v>11</v>
      </c>
      <c r="I8" s="2">
        <f>(12+13)/2</f>
        <v>12.5</v>
      </c>
    </row>
    <row r="9" spans="1:9" x14ac:dyDescent="0.3">
      <c r="A9" s="9" t="s">
        <v>17</v>
      </c>
      <c r="B9" s="10">
        <v>3</v>
      </c>
      <c r="C9" s="10">
        <v>11</v>
      </c>
      <c r="D9" s="9"/>
      <c r="E9" s="9" t="s">
        <v>12</v>
      </c>
      <c r="F9" s="11">
        <v>2287</v>
      </c>
      <c r="G9" s="9" t="s">
        <v>18</v>
      </c>
      <c r="H9" s="10">
        <v>11</v>
      </c>
      <c r="I9" s="2">
        <f>(12+13)/2</f>
        <v>12.5</v>
      </c>
    </row>
    <row r="10" spans="1:9" x14ac:dyDescent="0.3">
      <c r="A10" s="9" t="s">
        <v>54</v>
      </c>
      <c r="B10" s="10">
        <v>5</v>
      </c>
      <c r="C10" s="10">
        <v>12</v>
      </c>
      <c r="D10" s="9" t="s">
        <v>55</v>
      </c>
      <c r="E10" s="9" t="s">
        <v>12</v>
      </c>
      <c r="F10" s="11">
        <v>2199</v>
      </c>
      <c r="G10" s="9" t="s">
        <v>53</v>
      </c>
      <c r="H10" s="10">
        <v>9.5</v>
      </c>
      <c r="I10" s="2">
        <f>$B$21-B10+1</f>
        <v>11</v>
      </c>
    </row>
    <row r="11" spans="1:9" x14ac:dyDescent="0.3">
      <c r="A11" s="9" t="s">
        <v>22</v>
      </c>
      <c r="B11" s="10">
        <v>6</v>
      </c>
      <c r="C11" s="10">
        <v>1</v>
      </c>
      <c r="D11" s="9"/>
      <c r="E11" s="9" t="s">
        <v>12</v>
      </c>
      <c r="F11" s="11">
        <v>1938</v>
      </c>
      <c r="G11" s="9" t="s">
        <v>23</v>
      </c>
      <c r="H11" s="10">
        <v>8.5</v>
      </c>
      <c r="I11" s="2">
        <f t="shared" ref="I10:I18" si="0">$B$21-B11+1</f>
        <v>10</v>
      </c>
    </row>
    <row r="12" spans="1:9" x14ac:dyDescent="0.3">
      <c r="A12" s="9" t="s">
        <v>66</v>
      </c>
      <c r="B12" s="10">
        <v>7</v>
      </c>
      <c r="C12" s="10">
        <v>8</v>
      </c>
      <c r="D12" s="9"/>
      <c r="E12" s="9" t="s">
        <v>12</v>
      </c>
      <c r="F12" s="11">
        <v>1906</v>
      </c>
      <c r="G12" s="9" t="s">
        <v>18</v>
      </c>
      <c r="H12" s="10">
        <v>7</v>
      </c>
      <c r="I12" s="2">
        <f>$B$21-B12+1</f>
        <v>9</v>
      </c>
    </row>
    <row r="13" spans="1:9" x14ac:dyDescent="0.3">
      <c r="A13" s="9" t="s">
        <v>24</v>
      </c>
      <c r="B13" s="10">
        <v>8</v>
      </c>
      <c r="C13" s="10">
        <v>10</v>
      </c>
      <c r="D13" s="9"/>
      <c r="E13" s="9" t="s">
        <v>12</v>
      </c>
      <c r="F13" s="11">
        <v>1833</v>
      </c>
      <c r="G13" s="9" t="s">
        <v>16</v>
      </c>
      <c r="H13" s="10">
        <v>6.5</v>
      </c>
      <c r="I13" s="2">
        <f>(8+7)/2</f>
        <v>7.5</v>
      </c>
    </row>
    <row r="14" spans="1:9" x14ac:dyDescent="0.3">
      <c r="A14" s="9" t="s">
        <v>52</v>
      </c>
      <c r="B14" s="10">
        <v>8</v>
      </c>
      <c r="C14" s="10">
        <v>14</v>
      </c>
      <c r="D14" s="9"/>
      <c r="E14" s="9" t="s">
        <v>12</v>
      </c>
      <c r="F14" s="11">
        <v>1751</v>
      </c>
      <c r="G14" s="9" t="s">
        <v>51</v>
      </c>
      <c r="H14" s="10">
        <v>6.5</v>
      </c>
      <c r="I14" s="2">
        <f>(8+7)/2</f>
        <v>7.5</v>
      </c>
    </row>
    <row r="15" spans="1:9" x14ac:dyDescent="0.3">
      <c r="A15" s="9" t="s">
        <v>27</v>
      </c>
      <c r="B15" s="10">
        <v>10</v>
      </c>
      <c r="C15" s="10">
        <v>2</v>
      </c>
      <c r="D15" s="9"/>
      <c r="E15" s="9" t="s">
        <v>12</v>
      </c>
      <c r="F15" s="11">
        <v>1739</v>
      </c>
      <c r="G15" s="9" t="s">
        <v>28</v>
      </c>
      <c r="H15" s="10">
        <v>5</v>
      </c>
      <c r="I15" s="2">
        <f>(6+5)/2</f>
        <v>5.5</v>
      </c>
    </row>
    <row r="16" spans="1:9" x14ac:dyDescent="0.3">
      <c r="A16" s="9" t="s">
        <v>30</v>
      </c>
      <c r="B16" s="10">
        <v>10</v>
      </c>
      <c r="C16" s="10">
        <v>4</v>
      </c>
      <c r="D16" s="9"/>
      <c r="E16" s="9" t="s">
        <v>12</v>
      </c>
      <c r="F16" s="11">
        <v>1891</v>
      </c>
      <c r="G16" s="9" t="s">
        <v>20</v>
      </c>
      <c r="H16" s="10">
        <v>5</v>
      </c>
      <c r="I16" s="2">
        <f>(6+5)/2</f>
        <v>5.5</v>
      </c>
    </row>
    <row r="17" spans="1:9" x14ac:dyDescent="0.3">
      <c r="A17" s="9" t="s">
        <v>26</v>
      </c>
      <c r="B17" s="10">
        <v>12</v>
      </c>
      <c r="C17" s="10">
        <v>15</v>
      </c>
      <c r="D17" s="9"/>
      <c r="E17" s="9" t="s">
        <v>12</v>
      </c>
      <c r="F17" s="11">
        <v>2029</v>
      </c>
      <c r="G17" s="9" t="s">
        <v>20</v>
      </c>
      <c r="H17" s="10">
        <v>4</v>
      </c>
      <c r="I17" s="2">
        <f t="shared" si="0"/>
        <v>4</v>
      </c>
    </row>
    <row r="18" spans="1:9" x14ac:dyDescent="0.3">
      <c r="A18" s="9" t="s">
        <v>35</v>
      </c>
      <c r="B18" s="10">
        <v>13</v>
      </c>
      <c r="C18" s="10">
        <v>13</v>
      </c>
      <c r="D18" s="9"/>
      <c r="E18" s="9" t="s">
        <v>12</v>
      </c>
      <c r="F18" s="11">
        <v>1869</v>
      </c>
      <c r="G18" s="9" t="s">
        <v>36</v>
      </c>
      <c r="H18" s="10">
        <v>3</v>
      </c>
      <c r="I18" s="2">
        <f t="shared" si="0"/>
        <v>3</v>
      </c>
    </row>
    <row r="19" spans="1:9" x14ac:dyDescent="0.3">
      <c r="A19" s="9" t="s">
        <v>37</v>
      </c>
      <c r="B19" s="10">
        <v>14</v>
      </c>
      <c r="C19" s="10">
        <v>5</v>
      </c>
      <c r="D19" s="9"/>
      <c r="E19" s="9" t="s">
        <v>12</v>
      </c>
      <c r="F19" s="11">
        <v>1814</v>
      </c>
      <c r="G19" s="9" t="s">
        <v>34</v>
      </c>
      <c r="H19" s="10">
        <v>2</v>
      </c>
      <c r="I19" s="2">
        <f>(1+2)/2</f>
        <v>1.5</v>
      </c>
    </row>
    <row r="20" spans="1:9" x14ac:dyDescent="0.3">
      <c r="A20" s="9" t="s">
        <v>67</v>
      </c>
      <c r="B20" s="10">
        <v>14</v>
      </c>
      <c r="C20" s="10">
        <v>6</v>
      </c>
      <c r="D20" s="9"/>
      <c r="E20" s="9" t="s">
        <v>12</v>
      </c>
      <c r="F20" s="11">
        <v>1613</v>
      </c>
      <c r="G20" s="9" t="s">
        <v>68</v>
      </c>
      <c r="H20" s="10">
        <v>2</v>
      </c>
      <c r="I20" s="2">
        <f>(1+2)/2</f>
        <v>1.5</v>
      </c>
    </row>
    <row r="21" spans="1:9" x14ac:dyDescent="0.3">
      <c r="A21" s="16" t="s">
        <v>62</v>
      </c>
      <c r="B21">
        <f>COUNT(B6:B20)</f>
        <v>15</v>
      </c>
    </row>
    <row r="22" spans="1:9" x14ac:dyDescent="0.3">
      <c r="B22" s="4" t="s">
        <v>38</v>
      </c>
    </row>
    <row r="23" spans="1:9" x14ac:dyDescent="0.3">
      <c r="B23" s="7" t="s">
        <v>39</v>
      </c>
    </row>
    <row r="25" spans="1:9" x14ac:dyDescent="0.3">
      <c r="B25" s="6" t="s">
        <v>69</v>
      </c>
    </row>
    <row r="26" spans="1:9" x14ac:dyDescent="0.3">
      <c r="B26" s="5" t="s">
        <v>41</v>
      </c>
    </row>
  </sheetData>
  <hyperlinks>
    <hyperlink ref="B25:H25" r:id="rId1" display="You find all details to this tournament under  http://chess-results.com/tnr490747.aspx?lan=1"/>
    <hyperlink ref="B26:H26" r:id="rId2" display="Chess-Tournament-Results-Server: Chess-Results"/>
    <hyperlink ref="B1:H1" r:id="rId3" display="From the Tournament-Database of Chess-Results http://chess-results.com"/>
  </hyperlinks>
  <pageMargins left="0.5" right="0.3" top="0.4" bottom="0.7" header="0" footer="0.2"/>
  <headerFooter>
    <oddFooter>&amp;L&amp;9Chess-Tournament-Results-Server: Chess-Results.com&amp;C&amp;9          Page &amp;P / &amp;N&amp;R&amp;9created on 20.11.2019 19:19:31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="120" zoomScaleNormal="120" workbookViewId="0">
      <selection activeCell="Q15" sqref="Q15"/>
    </sheetView>
  </sheetViews>
  <sheetFormatPr defaultColWidth="9.109375" defaultRowHeight="14.4" x14ac:dyDescent="0.3"/>
  <cols>
    <col min="1" max="1" width="9.33203125" customWidth="1"/>
    <col min="2" max="2" width="3.6640625" bestFit="1" customWidth="1"/>
    <col min="3" max="3" width="14.33203125" bestFit="1" customWidth="1"/>
    <col min="4" max="4" width="5" bestFit="1" customWidth="1"/>
    <col min="5" max="5" width="2" bestFit="1" customWidth="1"/>
    <col min="6" max="6" width="2.21875" bestFit="1" customWidth="1"/>
    <col min="7" max="8" width="2" bestFit="1" customWidth="1"/>
    <col min="9" max="11" width="2.21875" bestFit="1" customWidth="1"/>
    <col min="12" max="13" width="2" bestFit="1" customWidth="1"/>
    <col min="14" max="14" width="3" bestFit="1" customWidth="1"/>
    <col min="15" max="15" width="4.44140625" bestFit="1" customWidth="1"/>
    <col min="16" max="16" width="4" bestFit="1" customWidth="1"/>
  </cols>
  <sheetData>
    <row r="1" spans="1:17" ht="19.95" customHeight="1" x14ac:dyDescent="0.3">
      <c r="A1" s="5" t="s">
        <v>0</v>
      </c>
    </row>
    <row r="2" spans="1:17" x14ac:dyDescent="0.3">
      <c r="A2" s="4" t="s">
        <v>72</v>
      </c>
    </row>
    <row r="3" spans="1:17" x14ac:dyDescent="0.3">
      <c r="A3" s="8" t="s">
        <v>73</v>
      </c>
    </row>
    <row r="4" spans="1:17" x14ac:dyDescent="0.3">
      <c r="A4" s="4" t="s">
        <v>74</v>
      </c>
    </row>
    <row r="5" spans="1:17" x14ac:dyDescent="0.3">
      <c r="A5" s="13" t="s">
        <v>4</v>
      </c>
      <c r="B5" s="12"/>
      <c r="C5" s="12" t="s">
        <v>6</v>
      </c>
      <c r="D5" s="14" t="s">
        <v>8</v>
      </c>
      <c r="E5" s="13">
        <v>1</v>
      </c>
      <c r="F5" s="13">
        <v>2</v>
      </c>
      <c r="G5" s="13">
        <v>3</v>
      </c>
      <c r="H5" s="13">
        <v>4</v>
      </c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 t="s">
        <v>75</v>
      </c>
      <c r="P5" s="13" t="s">
        <v>10</v>
      </c>
      <c r="Q5" s="17" t="s">
        <v>61</v>
      </c>
    </row>
    <row r="6" spans="1:17" x14ac:dyDescent="0.3">
      <c r="A6" s="10">
        <v>1</v>
      </c>
      <c r="B6" s="9" t="s">
        <v>56</v>
      </c>
      <c r="C6" s="9" t="s">
        <v>11</v>
      </c>
      <c r="D6" s="11">
        <v>2412</v>
      </c>
      <c r="E6" s="10" t="s">
        <v>76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9</v>
      </c>
      <c r="P6" s="10">
        <v>9</v>
      </c>
      <c r="Q6">
        <f>$B$16-A6+1</f>
        <v>10</v>
      </c>
    </row>
    <row r="7" spans="1:17" x14ac:dyDescent="0.3">
      <c r="A7" s="10">
        <v>2</v>
      </c>
      <c r="B7" s="9" t="s">
        <v>55</v>
      </c>
      <c r="C7" s="9" t="s">
        <v>54</v>
      </c>
      <c r="D7" s="11">
        <v>2306</v>
      </c>
      <c r="E7" s="10">
        <v>0</v>
      </c>
      <c r="F7" s="10" t="s">
        <v>76</v>
      </c>
      <c r="G7" s="10">
        <v>0</v>
      </c>
      <c r="H7" s="10">
        <v>1</v>
      </c>
      <c r="I7" s="10">
        <v>1</v>
      </c>
      <c r="J7" s="10" t="s">
        <v>77</v>
      </c>
      <c r="K7" s="10">
        <v>1</v>
      </c>
      <c r="L7" s="10">
        <v>1</v>
      </c>
      <c r="M7" s="10">
        <v>1</v>
      </c>
      <c r="N7" s="10">
        <v>1</v>
      </c>
      <c r="O7" s="10">
        <v>6.5</v>
      </c>
      <c r="P7" s="10">
        <v>6.5</v>
      </c>
      <c r="Q7">
        <f>$B$16-A7+1</f>
        <v>9</v>
      </c>
    </row>
    <row r="8" spans="1:17" x14ac:dyDescent="0.3">
      <c r="A8" s="10">
        <v>3</v>
      </c>
      <c r="B8" s="9"/>
      <c r="C8" s="9" t="s">
        <v>21</v>
      </c>
      <c r="D8" s="11">
        <v>2217</v>
      </c>
      <c r="E8" s="10">
        <v>0</v>
      </c>
      <c r="F8" s="10">
        <v>1</v>
      </c>
      <c r="G8" s="10" t="s">
        <v>76</v>
      </c>
      <c r="H8" s="10">
        <v>1</v>
      </c>
      <c r="I8" s="10">
        <v>0</v>
      </c>
      <c r="J8" s="10">
        <v>1</v>
      </c>
      <c r="K8" s="10">
        <v>0</v>
      </c>
      <c r="L8" s="10">
        <v>1</v>
      </c>
      <c r="M8" s="10">
        <v>1</v>
      </c>
      <c r="N8" s="10">
        <v>1</v>
      </c>
      <c r="O8" s="10">
        <v>6</v>
      </c>
      <c r="P8" s="10">
        <v>6</v>
      </c>
      <c r="Q8">
        <f>(8+7)/2</f>
        <v>7.5</v>
      </c>
    </row>
    <row r="9" spans="1:17" x14ac:dyDescent="0.3">
      <c r="A9" s="10">
        <v>3</v>
      </c>
      <c r="B9" s="9"/>
      <c r="C9" s="9" t="s">
        <v>22</v>
      </c>
      <c r="D9" s="11">
        <v>2090</v>
      </c>
      <c r="E9" s="10">
        <v>0</v>
      </c>
      <c r="F9" s="10">
        <v>0</v>
      </c>
      <c r="G9" s="10">
        <v>0</v>
      </c>
      <c r="H9" s="10" t="s">
        <v>76</v>
      </c>
      <c r="I9" s="10">
        <v>1</v>
      </c>
      <c r="J9" s="10">
        <v>1</v>
      </c>
      <c r="K9" s="10">
        <v>1</v>
      </c>
      <c r="L9" s="10">
        <v>1</v>
      </c>
      <c r="M9" s="10">
        <v>1</v>
      </c>
      <c r="N9" s="10">
        <v>1</v>
      </c>
      <c r="O9" s="10">
        <v>6</v>
      </c>
      <c r="P9" s="10">
        <v>6</v>
      </c>
      <c r="Q9">
        <f>(8+7)/2</f>
        <v>7.5</v>
      </c>
    </row>
    <row r="10" spans="1:17" x14ac:dyDescent="0.3">
      <c r="A10" s="10">
        <v>5</v>
      </c>
      <c r="B10" s="9"/>
      <c r="C10" s="9" t="s">
        <v>30</v>
      </c>
      <c r="D10" s="11">
        <v>1953</v>
      </c>
      <c r="E10" s="10">
        <v>0</v>
      </c>
      <c r="F10" s="10">
        <v>0</v>
      </c>
      <c r="G10" s="10">
        <v>1</v>
      </c>
      <c r="H10" s="10">
        <v>0</v>
      </c>
      <c r="I10" s="10" t="s">
        <v>76</v>
      </c>
      <c r="J10" s="10">
        <v>1</v>
      </c>
      <c r="K10" s="10" t="s">
        <v>77</v>
      </c>
      <c r="L10" s="10">
        <v>1</v>
      </c>
      <c r="M10" s="10">
        <v>1</v>
      </c>
      <c r="N10" s="10">
        <v>1</v>
      </c>
      <c r="O10" s="10">
        <v>5.5</v>
      </c>
      <c r="P10" s="10">
        <v>5.5</v>
      </c>
      <c r="Q10">
        <f>$B$16-A10+1</f>
        <v>6</v>
      </c>
    </row>
    <row r="11" spans="1:17" x14ac:dyDescent="0.3">
      <c r="A11" s="10">
        <v>6</v>
      </c>
      <c r="B11" s="9"/>
      <c r="C11" s="9" t="s">
        <v>35</v>
      </c>
      <c r="D11" s="11">
        <v>1876</v>
      </c>
      <c r="E11" s="10">
        <v>0</v>
      </c>
      <c r="F11" s="10" t="s">
        <v>77</v>
      </c>
      <c r="G11" s="10">
        <v>0</v>
      </c>
      <c r="H11" s="10">
        <v>0</v>
      </c>
      <c r="I11" s="10">
        <v>0</v>
      </c>
      <c r="J11" s="10" t="s">
        <v>76</v>
      </c>
      <c r="K11" s="10">
        <v>1</v>
      </c>
      <c r="L11" s="10">
        <v>1</v>
      </c>
      <c r="M11" s="10">
        <v>1</v>
      </c>
      <c r="N11" s="10">
        <v>1</v>
      </c>
      <c r="O11" s="10">
        <v>4.5</v>
      </c>
      <c r="P11" s="10">
        <v>4.5</v>
      </c>
      <c r="Q11">
        <f t="shared" ref="Q11:Q13" si="0">$B$16-A11+1</f>
        <v>5</v>
      </c>
    </row>
    <row r="12" spans="1:17" x14ac:dyDescent="0.3">
      <c r="A12" s="10">
        <v>7</v>
      </c>
      <c r="B12" s="9"/>
      <c r="C12" s="9" t="s">
        <v>26</v>
      </c>
      <c r="D12" s="11">
        <v>2051</v>
      </c>
      <c r="E12" s="10">
        <v>0</v>
      </c>
      <c r="F12" s="10">
        <v>0</v>
      </c>
      <c r="G12" s="10">
        <v>1</v>
      </c>
      <c r="H12" s="10">
        <v>0</v>
      </c>
      <c r="I12" s="10" t="s">
        <v>77</v>
      </c>
      <c r="J12" s="10">
        <v>0</v>
      </c>
      <c r="K12" s="10" t="s">
        <v>76</v>
      </c>
      <c r="L12" s="10">
        <v>1</v>
      </c>
      <c r="M12" s="10">
        <v>1</v>
      </c>
      <c r="N12" s="10">
        <v>0</v>
      </c>
      <c r="O12" s="10">
        <v>3.5</v>
      </c>
      <c r="P12" s="10">
        <v>3.5</v>
      </c>
      <c r="Q12">
        <f t="shared" si="0"/>
        <v>4</v>
      </c>
    </row>
    <row r="13" spans="1:17" x14ac:dyDescent="0.3">
      <c r="A13" s="10">
        <v>8</v>
      </c>
      <c r="B13" s="9"/>
      <c r="C13" s="9" t="s">
        <v>66</v>
      </c>
      <c r="D13" s="11">
        <v>1913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 t="s">
        <v>76</v>
      </c>
      <c r="M13" s="10">
        <v>1</v>
      </c>
      <c r="N13" s="10">
        <v>1</v>
      </c>
      <c r="O13" s="10">
        <v>2</v>
      </c>
      <c r="P13" s="10">
        <v>2</v>
      </c>
      <c r="Q13">
        <f t="shared" si="0"/>
        <v>3</v>
      </c>
    </row>
    <row r="14" spans="1:17" x14ac:dyDescent="0.3">
      <c r="A14" s="10">
        <v>9</v>
      </c>
      <c r="B14" s="9"/>
      <c r="C14" s="9" t="s">
        <v>37</v>
      </c>
      <c r="D14" s="11">
        <v>1832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 t="s">
        <v>76</v>
      </c>
      <c r="N14" s="10">
        <v>1</v>
      </c>
      <c r="O14" s="10">
        <v>1</v>
      </c>
      <c r="P14" s="10">
        <v>1</v>
      </c>
      <c r="Q14">
        <f>(1+2)/2</f>
        <v>1.5</v>
      </c>
    </row>
    <row r="15" spans="1:17" x14ac:dyDescent="0.3">
      <c r="A15" s="10">
        <v>9</v>
      </c>
      <c r="B15" s="9"/>
      <c r="C15" s="9" t="s">
        <v>67</v>
      </c>
      <c r="D15" s="11">
        <v>1709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1</v>
      </c>
      <c r="L15" s="10">
        <v>0</v>
      </c>
      <c r="M15" s="10">
        <v>0</v>
      </c>
      <c r="N15" s="10" t="s">
        <v>76</v>
      </c>
      <c r="O15" s="10">
        <v>1</v>
      </c>
      <c r="P15" s="10">
        <v>1</v>
      </c>
      <c r="Q15">
        <f>(1+2)/2</f>
        <v>1.5</v>
      </c>
    </row>
    <row r="16" spans="1:17" x14ac:dyDescent="0.3">
      <c r="A16" s="16" t="s">
        <v>62</v>
      </c>
      <c r="B16">
        <f>COUNT(A6:A15)</f>
        <v>10</v>
      </c>
    </row>
    <row r="17" spans="1:1" x14ac:dyDescent="0.3">
      <c r="A17" s="6" t="s">
        <v>78</v>
      </c>
    </row>
    <row r="18" spans="1:1" x14ac:dyDescent="0.3">
      <c r="A18" s="5" t="s">
        <v>41</v>
      </c>
    </row>
  </sheetData>
  <hyperlinks>
    <hyperlink ref="A17:P17" r:id="rId1" display="You find all details to this tournament under  http://chess-results.com/tnr499712.aspx?lan=1"/>
    <hyperlink ref="A18:P18" r:id="rId2" display="Chess-Tournament-Results-Server: Chess-Results"/>
    <hyperlink ref="A1:P1" r:id="rId3" display="From the Tournament-Database of Chess-Results http://chess-results.com"/>
  </hyperlinks>
  <pageMargins left="0.5" right="0.3" top="0.4" bottom="0.7" header="0" footer="0.2"/>
  <headerFooter>
    <oddFooter>&amp;L&amp;9Chess-Tournament-Results-Server: Chess-Results.com&amp;C&amp;9          Page &amp;P / &amp;N&amp;R&amp;9created on 24.12.2019 11:01:13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5</vt:i4>
      </vt:variant>
    </vt:vector>
  </HeadingPairs>
  <TitlesOfParts>
    <vt:vector size="5" baseType="lpstr">
      <vt:lpstr>koondtabel</vt:lpstr>
      <vt:lpstr>I</vt:lpstr>
      <vt:lpstr>II</vt:lpstr>
      <vt:lpstr>III</vt:lpstr>
      <vt:lpstr>IV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Jüri Kuusik</dc:creator>
  <cp:lastModifiedBy>Jüri Kuusik</cp:lastModifiedBy>
  <dcterms:created xsi:type="dcterms:W3CDTF">2019-09-30T19:04:04Z</dcterms:created>
  <dcterms:modified xsi:type="dcterms:W3CDTF">2019-12-24T10:17:12Z</dcterms:modified>
</cp:coreProperties>
</file>